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75" yWindow="65371" windowWidth="9570" windowHeight="9555" activeTab="0"/>
  </bookViews>
  <sheets>
    <sheet name="Tabelle1" sheetId="1" r:id="rId1"/>
    <sheet name="Tabelle2" sheetId="2" r:id="rId2"/>
    <sheet name="Tabelle3" sheetId="3" r:id="rId3"/>
  </sheets>
  <definedNames>
    <definedName name="Basispreis">'Tabelle1'!$C$8</definedName>
    <definedName name="Kurs">'Tabelle1'!$C$6</definedName>
    <definedName name="Laufzeit">'Tabelle1'!$C$12</definedName>
    <definedName name="ParaD1">'Tabelle1'!$C$18</definedName>
    <definedName name="ParaD2">'Tabelle1'!$C$20</definedName>
    <definedName name="StetigeRendite">'Tabelle1'!$D$14</definedName>
    <definedName name="Vola">'Tabelle1'!$C$10</definedName>
    <definedName name="Zins">'Tabelle1'!$D$14</definedName>
  </definedNames>
  <calcPr fullCalcOnLoad="1"/>
</workbook>
</file>

<file path=xl/comments1.xml><?xml version="1.0" encoding="utf-8"?>
<comments xmlns="http://schemas.openxmlformats.org/spreadsheetml/2006/main">
  <authors>
    <author>Robert Leisner</author>
  </authors>
  <commentList>
    <comment ref="A30" authorId="0">
      <text>
        <r>
          <rPr>
            <b/>
            <sz val="8"/>
            <rFont val="Tahoma"/>
            <family val="0"/>
          </rPr>
          <t>Robert Leisner:</t>
        </r>
        <r>
          <rPr>
            <sz val="8"/>
            <rFont val="Tahoma"/>
            <family val="0"/>
          </rPr>
          <t xml:space="preserve">
Wird zur Skalierung des Diagramms benötigt.</t>
        </r>
      </text>
    </comment>
  </commentList>
</comments>
</file>

<file path=xl/sharedStrings.xml><?xml version="1.0" encoding="utf-8"?>
<sst xmlns="http://schemas.openxmlformats.org/spreadsheetml/2006/main" count="22" uniqueCount="20">
  <si>
    <t>Aktienkurs</t>
  </si>
  <si>
    <t>Basispreis</t>
  </si>
  <si>
    <t>Volatilität</t>
  </si>
  <si>
    <t>Laufzeit</t>
  </si>
  <si>
    <t>Risikoloser Zinssatz</t>
  </si>
  <si>
    <t>D1</t>
  </si>
  <si>
    <t>D2</t>
  </si>
  <si>
    <t>Call-Preis (Black-Scholes)</t>
  </si>
  <si>
    <t>Put-Preis (Black-Scholes)</t>
  </si>
  <si>
    <t>Normkurs</t>
  </si>
  <si>
    <t>Realer Kurs</t>
  </si>
  <si>
    <t>Z</t>
  </si>
  <si>
    <t>N(Z)</t>
  </si>
  <si>
    <t>Payoff</t>
  </si>
  <si>
    <t>Optionsdaten</t>
  </si>
  <si>
    <t>Preisberechnung</t>
  </si>
  <si>
    <t>Call-Preis</t>
  </si>
  <si>
    <t>Berechnung des Payoff-Profils und des Optionspreises</t>
  </si>
  <si>
    <t>Put-Preis (Call-Put-Parität)</t>
  </si>
  <si>
    <t>Bewertung europiäscher Optionen nach Black-Scholes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</si>
</sst>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0.0"/>
    <numFmt numFmtId="169" formatCode="0.0000000"/>
    <numFmt numFmtId="170" formatCode="0.000000"/>
    <numFmt numFmtId="171" formatCode="0.00000000"/>
    <numFmt numFmtId="172" formatCode="0.000000000"/>
    <numFmt numFmtId="173" formatCode="0.00000"/>
    <numFmt numFmtId="174" formatCode="0.0000"/>
    <numFmt numFmtId="175" formatCode="0.000"/>
    <numFmt numFmtId="176" formatCode="#,##0.00_ ;\-#,##0.00\ "/>
    <numFmt numFmtId="177" formatCode="0.000%"/>
    <numFmt numFmtId="178" formatCode="0.0000%"/>
    <numFmt numFmtId="179" formatCode="0.00000%"/>
    <numFmt numFmtId="180" formatCode="0.000000%"/>
    <numFmt numFmtId="181" formatCode="0.0000000%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8.5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15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8" fillId="3" borderId="0" xfId="0" applyNumberFormat="1" applyFont="1" applyFill="1" applyAlignment="1">
      <alignment/>
    </xf>
    <xf numFmtId="0" fontId="7" fillId="0" borderId="0" xfId="0" applyFont="1" applyAlignment="1">
      <alignment/>
    </xf>
    <xf numFmtId="10" fontId="0" fillId="2" borderId="0" xfId="0" applyNumberFormat="1" applyFill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8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Optionspreis nach Black-Scholes (europäische Option)</a:t>
            </a:r>
          </a:p>
        </c:rich>
      </c:tx>
      <c:layout>
        <c:manualLayout>
          <c:xMode val="factor"/>
          <c:yMode val="factor"/>
          <c:x val="0.044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495"/>
          <c:w val="0.9335"/>
          <c:h val="0.8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Tabelle1!$E$30</c:f>
              <c:strCache>
                <c:ptCount val="1"/>
                <c:pt idx="0">
                  <c:v>Payoff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Tabelle1!$B$31:$B$71</c:f>
              <c:numCache/>
            </c:numRef>
          </c:xVal>
          <c:yVal>
            <c:numRef>
              <c:f>Tabelle1!$E$31:$E$71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Tabelle1!$B$31:$B$71</c:f>
              <c:numCache/>
            </c:numRef>
          </c:xVal>
          <c:yVal>
            <c:numRef>
              <c:f>Tabelle1!$F$32:$F$71</c:f>
              <c:numCache/>
            </c:numRef>
          </c:yVal>
          <c:smooth val="0"/>
        </c:ser>
        <c:axId val="56606746"/>
        <c:axId val="39698667"/>
      </c:scatterChart>
      <c:scatterChart>
        <c:scatterStyle val="lineMarker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Tabelle1!$B$31:$B$71</c:f>
              <c:numCache/>
            </c:numRef>
          </c:xVal>
          <c:yVal>
            <c:numRef>
              <c:f>Tabelle1!$D$31:$D$71</c:f>
              <c:numCache/>
            </c:numRef>
          </c:yVal>
          <c:smooth val="0"/>
        </c:ser>
        <c:axId val="21743684"/>
        <c:axId val="61475429"/>
      </c:scatterChart>
      <c:valAx>
        <c:axId val="56606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Kurs Underlying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98667"/>
        <c:crosses val="autoZero"/>
        <c:crossBetween val="midCat"/>
        <c:dispUnits/>
      </c:valAx>
      <c:valAx>
        <c:axId val="39698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06746"/>
        <c:crosses val="autoZero"/>
        <c:crossBetween val="midCat"/>
        <c:dispUnits/>
      </c:valAx>
      <c:valAx>
        <c:axId val="21743684"/>
        <c:scaling>
          <c:orientation val="minMax"/>
        </c:scaling>
        <c:axPos val="b"/>
        <c:delete val="1"/>
        <c:majorTickMark val="in"/>
        <c:minorTickMark val="none"/>
        <c:tickLblPos val="nextTo"/>
        <c:crossAx val="61475429"/>
        <c:crosses val="max"/>
        <c:crossBetween val="midCat"/>
        <c:dispUnits/>
      </c:valAx>
      <c:valAx>
        <c:axId val="61475429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2174368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0.35725</cdr:y>
    </cdr:from>
    <cdr:to>
      <cdr:x>0.06225</cdr:x>
      <cdr:y>0.60975</cdr:y>
    </cdr:to>
    <cdr:sp textlink="Tabelle1!$E$30">
      <cdr:nvSpPr>
        <cdr:cNvPr id="1" name="TextBox 1"/>
        <cdr:cNvSpPr txBox="1">
          <a:spLocks noChangeArrowheads="1"/>
        </cdr:cNvSpPr>
      </cdr:nvSpPr>
      <cdr:spPr>
        <a:xfrm>
          <a:off x="0" y="1885950"/>
          <a:ext cx="314325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fld id="{bcfbbeb8-9acb-4e1b-9981-d67a99786e13}" type="TxLink">
            <a:rPr lang="en-US" cap="none" sz="1200" b="1" i="0" u="none" baseline="0">
              <a:latin typeface="Arial"/>
              <a:ea typeface="Arial"/>
              <a:cs typeface="Arial"/>
            </a:rPr>
            <a:t>Payoff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19050</xdr:rowOff>
    </xdr:from>
    <xdr:to>
      <xdr:col>5</xdr:col>
      <xdr:colOff>695325</xdr:colOff>
      <xdr:row>105</xdr:row>
      <xdr:rowOff>123825</xdr:rowOff>
    </xdr:to>
    <xdr:graphicFrame>
      <xdr:nvGraphicFramePr>
        <xdr:cNvPr id="1" name="Chart 2"/>
        <xdr:cNvGraphicFramePr/>
      </xdr:nvGraphicFramePr>
      <xdr:xfrm>
        <a:off x="0" y="11877675"/>
        <a:ext cx="50482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71"/>
  <sheetViews>
    <sheetView tabSelected="1" view="pageBreakPreview" zoomScale="60" workbookViewId="0" topLeftCell="A61">
      <selection activeCell="H82" sqref="H82"/>
    </sheetView>
  </sheetViews>
  <sheetFormatPr defaultColWidth="11.421875" defaultRowHeight="12.75"/>
  <cols>
    <col min="1" max="1" width="12.421875" style="0" customWidth="1"/>
    <col min="2" max="2" width="12.8515625" style="0" customWidth="1"/>
    <col min="3" max="3" width="12.140625" style="0" bestFit="1" customWidth="1"/>
    <col min="4" max="4" width="16.421875" style="0" customWidth="1"/>
  </cols>
  <sheetData>
    <row r="1" ht="15.75">
      <c r="A1" s="9" t="s">
        <v>19</v>
      </c>
    </row>
    <row r="3" ht="12.75">
      <c r="A3" s="3" t="s">
        <v>14</v>
      </c>
    </row>
    <row r="6" spans="1:3" ht="12.75">
      <c r="A6" t="s">
        <v>0</v>
      </c>
      <c r="C6" s="4">
        <v>280</v>
      </c>
    </row>
    <row r="7" ht="12.75">
      <c r="H7" s="1"/>
    </row>
    <row r="8" spans="1:8" ht="12.75">
      <c r="A8" t="s">
        <v>1</v>
      </c>
      <c r="C8" s="4">
        <v>260</v>
      </c>
      <c r="H8" s="1"/>
    </row>
    <row r="9" ht="12.75">
      <c r="H9" s="1"/>
    </row>
    <row r="10" spans="1:8" ht="12.75">
      <c r="A10" t="s">
        <v>2</v>
      </c>
      <c r="C10" s="5">
        <v>0.3</v>
      </c>
      <c r="H10" s="1"/>
    </row>
    <row r="11" ht="12.75">
      <c r="H11" s="1"/>
    </row>
    <row r="12" spans="1:8" ht="12.75">
      <c r="A12" t="s">
        <v>3</v>
      </c>
      <c r="C12" s="4">
        <v>0.247</v>
      </c>
      <c r="H12" s="1"/>
    </row>
    <row r="13" ht="12.75">
      <c r="H13" s="1"/>
    </row>
    <row r="14" spans="1:8" ht="12.75">
      <c r="A14" t="s">
        <v>4</v>
      </c>
      <c r="C14" s="10">
        <v>0.003</v>
      </c>
      <c r="D14" s="12">
        <f>LN(1+C14)</f>
        <v>0.002995508979798371</v>
      </c>
      <c r="H14" s="1"/>
    </row>
    <row r="15" ht="12.75">
      <c r="H15" s="1"/>
    </row>
    <row r="16" spans="1:8" ht="12.75">
      <c r="A16" s="3" t="s">
        <v>15</v>
      </c>
      <c r="H16" s="1"/>
    </row>
    <row r="17" ht="12.75">
      <c r="H17" s="1"/>
    </row>
    <row r="18" spans="1:8" ht="12.75">
      <c r="A18" t="s">
        <v>5</v>
      </c>
      <c r="C18" s="2">
        <f>(LN(Kurs/Basispreis)+(Zins+Vola^2/2)*Laufzeit)/(Vola*SQRT(Laufzeit))</f>
        <v>0.576555526374903</v>
      </c>
      <c r="H18" s="1"/>
    </row>
    <row r="19" ht="12.75">
      <c r="H19" s="1"/>
    </row>
    <row r="20" spans="1:8" ht="12.75">
      <c r="A20" t="s">
        <v>6</v>
      </c>
      <c r="C20" s="2">
        <f>(LN(Kurs/Basispreis)+(Zins-Vola*Vola/2)*Laufzeit)/(Vola*SQRT(Laufzeit))</f>
        <v>0.42745824269743293</v>
      </c>
      <c r="H20" s="1"/>
    </row>
    <row r="21" ht="12.75">
      <c r="H21" s="1"/>
    </row>
    <row r="22" ht="12.75">
      <c r="H22" s="1"/>
    </row>
    <row r="23" spans="1:8" ht="12.75">
      <c r="A23" t="s">
        <v>7</v>
      </c>
      <c r="C23" s="8">
        <f>Kurs*NORMSDIST(ParaD1)-Basispreis*EXP(-Zins*Laufzeit)*NORMSDIST(ParaD2)</f>
        <v>28.110354377799496</v>
      </c>
      <c r="H23" s="1"/>
    </row>
    <row r="25" spans="1:3" ht="12.75">
      <c r="A25" t="s">
        <v>8</v>
      </c>
      <c r="C25" s="8">
        <f>-Kurs*NORMSDIST(-ParaD1)+Basispreis*EXP(-Zins*Laufzeit)*NORMSDIST(-ParaD2)</f>
        <v>7.918053940543842</v>
      </c>
    </row>
    <row r="27" spans="1:3" ht="12.75">
      <c r="A27" t="s">
        <v>18</v>
      </c>
      <c r="C27" s="13">
        <f>C23+Basispreis*EXP(-Laufzeit*Zins)-Kurs</f>
        <v>7.918053940543814</v>
      </c>
    </row>
    <row r="28" ht="12.75">
      <c r="A28" s="3" t="s">
        <v>17</v>
      </c>
    </row>
    <row r="30" spans="1:9" ht="12.75">
      <c r="A30" s="7" t="s">
        <v>9</v>
      </c>
      <c r="B30" s="7" t="s">
        <v>10</v>
      </c>
      <c r="C30" s="7" t="s">
        <v>11</v>
      </c>
      <c r="D30" s="7" t="s">
        <v>12</v>
      </c>
      <c r="E30" s="7" t="s">
        <v>13</v>
      </c>
      <c r="F30" s="7" t="s">
        <v>16</v>
      </c>
      <c r="G30" s="7"/>
      <c r="H30" s="7" t="s">
        <v>5</v>
      </c>
      <c r="I30" s="7" t="s">
        <v>6</v>
      </c>
    </row>
    <row r="31" spans="1:5" ht="12.75">
      <c r="A31">
        <v>0</v>
      </c>
      <c r="B31" s="1">
        <f aca="true" t="shared" si="0" ref="B31:B71">A31/100*Kurs</f>
        <v>0</v>
      </c>
      <c r="C31" s="1">
        <f aca="true" t="shared" si="1" ref="C31:C71">(B31-Kurs)/(Vola*Kurs)</f>
        <v>-3.3333333333333335</v>
      </c>
      <c r="D31" s="6">
        <f>NORMDIST(C31,0,1,FALSE)</f>
        <v>0.001542278996291105</v>
      </c>
      <c r="E31" s="1">
        <f aca="true" t="shared" si="2" ref="E31:E71">IF(B31&gt;Basispreis,B31-Basispreis,0)</f>
        <v>0</v>
      </c>
    </row>
    <row r="32" spans="1:9" ht="12.75">
      <c r="A32">
        <v>5</v>
      </c>
      <c r="B32" s="1">
        <f t="shared" si="0"/>
        <v>14</v>
      </c>
      <c r="C32" s="1">
        <f t="shared" si="1"/>
        <v>-3.1666666666666665</v>
      </c>
      <c r="D32" s="6">
        <f aca="true" t="shared" si="3" ref="D32:D71">NORMDIST(C32,0,1,FALSE)</f>
        <v>0.002650975954430105</v>
      </c>
      <c r="E32" s="1">
        <f t="shared" si="2"/>
        <v>0</v>
      </c>
      <c r="F32" s="1">
        <f>B32*NORMSDIST(H32)-Basispreis*EXP(-StetigeRendite*Laufzeit)*NORMSDIST(I32)</f>
        <v>0</v>
      </c>
      <c r="H32" s="11">
        <f>(LN(B32/Basispreis)+(StetigeRendite+Vola^2/2)*Laufzeit)/(Vola*SQRT(Laufzeit))</f>
        <v>-19.515911617657125</v>
      </c>
      <c r="I32" s="11">
        <f>H32-Vola*SQRT(Laufzeit)</f>
        <v>-19.665008901334595</v>
      </c>
    </row>
    <row r="33" spans="1:9" ht="12.75">
      <c r="A33">
        <v>10</v>
      </c>
      <c r="B33" s="1">
        <f t="shared" si="0"/>
        <v>28</v>
      </c>
      <c r="C33" s="1">
        <f t="shared" si="1"/>
        <v>-3</v>
      </c>
      <c r="D33" s="6">
        <f t="shared" si="3"/>
        <v>0.004431848411938007</v>
      </c>
      <c r="E33" s="1">
        <f t="shared" si="2"/>
        <v>0</v>
      </c>
      <c r="F33" s="1">
        <f>B33*NORMSDIST(H33)-Basispreis*EXP(-StetigeRendite*Laufzeit)*NORMSDIST(I33)</f>
        <v>0</v>
      </c>
      <c r="H33" s="11">
        <f>(LN(B33/Basispreis)+(StetigeRendite+Vola^2/2)*Laufzeit)/(Vola*SQRT(Laufzeit))</f>
        <v>-14.866952471899824</v>
      </c>
      <c r="I33" s="11">
        <f>H33-Vola*SQRT(Laufzeit)</f>
        <v>-15.016049755577294</v>
      </c>
    </row>
    <row r="34" spans="1:9" ht="12.75">
      <c r="A34">
        <v>15</v>
      </c>
      <c r="B34" s="1">
        <f t="shared" si="0"/>
        <v>42</v>
      </c>
      <c r="C34" s="1">
        <f t="shared" si="1"/>
        <v>-2.8333333333333335</v>
      </c>
      <c r="D34" s="6">
        <f t="shared" si="3"/>
        <v>0.007206099764609222</v>
      </c>
      <c r="E34" s="1">
        <f t="shared" si="2"/>
        <v>0</v>
      </c>
      <c r="F34" s="1">
        <f>B34*NORMSDIST(H34)-Basispreis*EXP(-StetigeRendite*Laufzeit)*NORMSDIST(I34)</f>
        <v>0</v>
      </c>
      <c r="H34" s="11">
        <f>(LN(B34/Basispreis)+(StetigeRendite+Vola^2/2)*Laufzeit)/(Vola*SQRT(Laufzeit))</f>
        <v>-12.147485704247142</v>
      </c>
      <c r="I34" s="11">
        <f>H34-Vola*SQRT(Laufzeit)</f>
        <v>-12.296582987924612</v>
      </c>
    </row>
    <row r="35" spans="1:9" ht="12.75">
      <c r="A35">
        <v>20</v>
      </c>
      <c r="B35" s="1">
        <f t="shared" si="0"/>
        <v>56</v>
      </c>
      <c r="C35" s="1">
        <f t="shared" si="1"/>
        <v>-2.6666666666666665</v>
      </c>
      <c r="D35" s="6">
        <f t="shared" si="3"/>
        <v>0.01139598602379744</v>
      </c>
      <c r="E35" s="1">
        <f t="shared" si="2"/>
        <v>0</v>
      </c>
      <c r="F35" s="1">
        <f>B35*NORMSDIST(H35)-Basispreis*EXP(-StetigeRendite*Laufzeit)*NORMSDIST(I35)</f>
        <v>0</v>
      </c>
      <c r="H35" s="11">
        <f>(LN(B35/Basispreis)+(StetigeRendite+Vola^2/2)*Laufzeit)/(Vola*SQRT(Laufzeit))</f>
        <v>-10.21799332614252</v>
      </c>
      <c r="I35" s="11">
        <f>H35-Vola*SQRT(Laufzeit)</f>
        <v>-10.367090609819991</v>
      </c>
    </row>
    <row r="36" spans="1:9" ht="12.75">
      <c r="A36">
        <v>25</v>
      </c>
      <c r="B36" s="1">
        <f t="shared" si="0"/>
        <v>70</v>
      </c>
      <c r="C36" s="1">
        <f t="shared" si="1"/>
        <v>-2.5</v>
      </c>
      <c r="D36" s="6">
        <f t="shared" si="3"/>
        <v>0.017528300493568537</v>
      </c>
      <c r="E36" s="1">
        <f t="shared" si="2"/>
        <v>0</v>
      </c>
      <c r="F36" s="1">
        <f>B36*NORMSDIST(H36)-Basispreis*EXP(-StetigeRendite*Laufzeit)*NORMSDIST(I36)</f>
        <v>0</v>
      </c>
      <c r="H36" s="11">
        <f>(LN(B36/Basispreis)+(StetigeRendite+Vola^2/2)*Laufzeit)/(Vola*SQRT(Laufzeit))</f>
        <v>-8.721362765139695</v>
      </c>
      <c r="I36" s="11">
        <f>H36-Vola*SQRT(Laufzeit)</f>
        <v>-8.870460048817165</v>
      </c>
    </row>
    <row r="37" spans="1:9" ht="12.75">
      <c r="A37">
        <v>30</v>
      </c>
      <c r="B37" s="1">
        <f t="shared" si="0"/>
        <v>84</v>
      </c>
      <c r="C37" s="1">
        <f t="shared" si="1"/>
        <v>-2.3333333333333335</v>
      </c>
      <c r="D37" s="6">
        <f t="shared" si="3"/>
        <v>0.02622188909370948</v>
      </c>
      <c r="E37" s="1">
        <f t="shared" si="2"/>
        <v>0</v>
      </c>
      <c r="F37" s="1">
        <f>B37*NORMSDIST(H37)-Basispreis*EXP(-StetigeRendite*Laufzeit)*NORMSDIST(I37)</f>
        <v>4.994715093351308E-14</v>
      </c>
      <c r="H37" s="11">
        <f>(LN(B37/Basispreis)+(StetigeRendite+Vola^2/2)*Laufzeit)/(Vola*SQRT(Laufzeit))</f>
        <v>-7.498526558489842</v>
      </c>
      <c r="I37" s="11">
        <f>H37-Vola*SQRT(Laufzeit)</f>
        <v>-7.647623842167312</v>
      </c>
    </row>
    <row r="38" spans="1:9" ht="12.75">
      <c r="A38">
        <v>35</v>
      </c>
      <c r="B38" s="1">
        <f t="shared" si="0"/>
        <v>98</v>
      </c>
      <c r="C38" s="1">
        <f t="shared" si="1"/>
        <v>-2.1666666666666665</v>
      </c>
      <c r="D38" s="6">
        <f t="shared" si="3"/>
        <v>0.038152623506417974</v>
      </c>
      <c r="E38" s="1">
        <f t="shared" si="2"/>
        <v>0</v>
      </c>
      <c r="F38" s="1">
        <f>B38*NORMSDIST(H38)-Basispreis*EXP(-StetigeRendite*Laufzeit)*NORMSDIST(I38)</f>
        <v>1.0587067545820923E-10</v>
      </c>
      <c r="H38" s="11">
        <f>(LN(B38/Basispreis)+(StetigeRendite+Vola^2/2)*Laufzeit)/(Vola*SQRT(Laufzeit))</f>
        <v>-6.464633277370653</v>
      </c>
      <c r="I38" s="11">
        <f>H38-Vola*SQRT(Laufzeit)</f>
        <v>-6.613730561048123</v>
      </c>
    </row>
    <row r="39" spans="1:9" ht="12.75">
      <c r="A39">
        <v>40</v>
      </c>
      <c r="B39" s="1">
        <f t="shared" si="0"/>
        <v>112</v>
      </c>
      <c r="C39" s="1">
        <f t="shared" si="1"/>
        <v>-2</v>
      </c>
      <c r="D39" s="6">
        <f t="shared" si="3"/>
        <v>0.05399096651318805</v>
      </c>
      <c r="E39" s="1">
        <f t="shared" si="2"/>
        <v>0</v>
      </c>
      <c r="F39" s="1">
        <f>B39*NORMSDIST(H39)-Basispreis*EXP(-StetigeRendite*Laufzeit)*NORMSDIST(I39)</f>
        <v>3.502871460309493E-08</v>
      </c>
      <c r="H39" s="11">
        <f>(LN(B39/Basispreis)+(StetigeRendite+Vola^2/2)*Laufzeit)/(Vola*SQRT(Laufzeit))</f>
        <v>-5.569034180385223</v>
      </c>
      <c r="I39" s="11">
        <f>H39-Vola*SQRT(Laufzeit)</f>
        <v>-5.718131464062693</v>
      </c>
    </row>
    <row r="40" spans="1:9" ht="12.75">
      <c r="A40">
        <v>45</v>
      </c>
      <c r="B40" s="1">
        <f t="shared" si="0"/>
        <v>126</v>
      </c>
      <c r="C40" s="1">
        <f t="shared" si="1"/>
        <v>-1.8333333333333333</v>
      </c>
      <c r="D40" s="6">
        <f t="shared" si="3"/>
        <v>0.07431116355899309</v>
      </c>
      <c r="E40" s="1">
        <f t="shared" si="2"/>
        <v>0</v>
      </c>
      <c r="F40" s="1">
        <f>B40*NORMSDIST(H40)-Basispreis*EXP(-StetigeRendite*Laufzeit)*NORMSDIST(I40)</f>
        <v>3.1031370987936492E-06</v>
      </c>
      <c r="H40" s="11">
        <f>(LN(B40/Basispreis)+(StetigeRendite+Vola^2/2)*Laufzeit)/(Vola*SQRT(Laufzeit))</f>
        <v>-4.779059790837163</v>
      </c>
      <c r="I40" s="11">
        <f>H40-Vola*SQRT(Laufzeit)</f>
        <v>-4.928157074514633</v>
      </c>
    </row>
    <row r="41" spans="1:9" ht="12.75">
      <c r="A41">
        <v>50</v>
      </c>
      <c r="B41" s="1">
        <f t="shared" si="0"/>
        <v>140</v>
      </c>
      <c r="C41" s="1">
        <f t="shared" si="1"/>
        <v>-1.6666666666666667</v>
      </c>
      <c r="D41" s="6">
        <f t="shared" si="3"/>
        <v>0.09947713879274866</v>
      </c>
      <c r="E41" s="1">
        <f t="shared" si="2"/>
        <v>0</v>
      </c>
      <c r="F41" s="1">
        <f>B41*NORMSDIST(H41)-Basispreis*EXP(-StetigeRendite*Laufzeit)*NORMSDIST(I41)</f>
        <v>0.00010427825583836587</v>
      </c>
      <c r="H41" s="11">
        <f>(LN(B41/Basispreis)+(StetigeRendite+Vola^2/2)*Laufzeit)/(Vola*SQRT(Laufzeit))</f>
        <v>-4.072403619382397</v>
      </c>
      <c r="I41" s="11">
        <f>H41-Vola*SQRT(Laufzeit)</f>
        <v>-4.221500903059868</v>
      </c>
    </row>
    <row r="42" spans="1:9" ht="12.75">
      <c r="A42">
        <v>55</v>
      </c>
      <c r="B42" s="1">
        <f t="shared" si="0"/>
        <v>154</v>
      </c>
      <c r="C42" s="1">
        <f t="shared" si="1"/>
        <v>-1.5</v>
      </c>
      <c r="D42" s="6">
        <f t="shared" si="3"/>
        <v>0.12951759566589172</v>
      </c>
      <c r="E42" s="1">
        <f t="shared" si="2"/>
        <v>0</v>
      </c>
      <c r="F42" s="1">
        <f>B42*NORMSDIST(H42)-Basispreis*EXP(-StetigeRendite*Laufzeit)*NORMSDIST(I42)</f>
        <v>0.001684831837895133</v>
      </c>
      <c r="H42" s="11">
        <f>(LN(B42/Basispreis)+(StetigeRendite+Vola^2/2)*Laufzeit)/(Vola*SQRT(Laufzeit))</f>
        <v>-3.43315535507128</v>
      </c>
      <c r="I42" s="11">
        <f>H42-Vola*SQRT(Laufzeit)</f>
        <v>-3.5822526387487503</v>
      </c>
    </row>
    <row r="43" spans="1:9" ht="12.75">
      <c r="A43">
        <v>60</v>
      </c>
      <c r="B43" s="1">
        <f t="shared" si="0"/>
        <v>168</v>
      </c>
      <c r="C43" s="1">
        <f t="shared" si="1"/>
        <v>-1.3333333333333333</v>
      </c>
      <c r="D43" s="6">
        <f t="shared" si="3"/>
        <v>0.1640100746759936</v>
      </c>
      <c r="E43" s="1">
        <f t="shared" si="2"/>
        <v>0</v>
      </c>
      <c r="F43" s="1">
        <f>B43*NORMSDIST(H43)-Basispreis*EXP(-StetigeRendite*Laufzeit)*NORMSDIST(I43)</f>
        <v>0.015479610645643516</v>
      </c>
      <c r="H43" s="11">
        <f>(LN(B43/Basispreis)+(StetigeRendite+Vola^2/2)*Laufzeit)/(Vola*SQRT(Laufzeit))</f>
        <v>-2.8495674127325428</v>
      </c>
      <c r="I43" s="11">
        <f>H43-Vola*SQRT(Laufzeit)</f>
        <v>-2.998664696410013</v>
      </c>
    </row>
    <row r="44" spans="1:9" ht="12.75">
      <c r="A44">
        <v>65</v>
      </c>
      <c r="B44" s="1">
        <f t="shared" si="0"/>
        <v>182</v>
      </c>
      <c r="C44" s="1">
        <f t="shared" si="1"/>
        <v>-1.1666666666666667</v>
      </c>
      <c r="D44" s="6">
        <f t="shared" si="3"/>
        <v>0.20199868555405884</v>
      </c>
      <c r="E44" s="1">
        <f t="shared" si="2"/>
        <v>0</v>
      </c>
      <c r="F44" s="1">
        <f>B44*NORMSDIST(H44)-Basispreis*EXP(-StetigeRendite*Laufzeit)*NORMSDIST(I44)</f>
        <v>0.09142829271362207</v>
      </c>
      <c r="H44" s="11">
        <f>(LN(B44/Basispreis)+(StetigeRendite+Vola^2/2)*Laufzeit)/(Vola*SQRT(Laufzeit))</f>
        <v>-2.312718546681528</v>
      </c>
      <c r="I44" s="11">
        <f>H44-Vola*SQRT(Laufzeit)</f>
        <v>-2.461815830358998</v>
      </c>
    </row>
    <row r="45" spans="1:9" ht="12.75">
      <c r="A45">
        <v>70</v>
      </c>
      <c r="B45" s="1">
        <f t="shared" si="0"/>
        <v>196</v>
      </c>
      <c r="C45" s="1">
        <f t="shared" si="1"/>
        <v>-1</v>
      </c>
      <c r="D45" s="6">
        <f t="shared" si="3"/>
        <v>0.24197072451914334</v>
      </c>
      <c r="E45" s="1">
        <f t="shared" si="2"/>
        <v>0</v>
      </c>
      <c r="F45" s="1">
        <f>B45*NORMSDIST(H45)-Basispreis*EXP(-StetigeRendite*Laufzeit)*NORMSDIST(I45)</f>
        <v>0.3806665840572636</v>
      </c>
      <c r="H45" s="11">
        <f>(LN(B45/Basispreis)+(StetigeRendite+Vola^2/2)*Laufzeit)/(Vola*SQRT(Laufzeit))</f>
        <v>-1.8156741316133527</v>
      </c>
      <c r="I45" s="11">
        <f>H45-Vola*SQRT(Laufzeit)</f>
        <v>-1.9647714152908229</v>
      </c>
    </row>
    <row r="46" spans="1:9" ht="12.75">
      <c r="A46">
        <v>75</v>
      </c>
      <c r="B46" s="1">
        <f t="shared" si="0"/>
        <v>210</v>
      </c>
      <c r="C46" s="1">
        <f t="shared" si="1"/>
        <v>-0.8333333333333334</v>
      </c>
      <c r="D46" s="6">
        <f t="shared" si="3"/>
        <v>0.2819118754103025</v>
      </c>
      <c r="E46" s="1">
        <f t="shared" si="2"/>
        <v>0</v>
      </c>
      <c r="F46" s="1">
        <f>B46*NORMSDIST(H46)-Basispreis*EXP(-StetigeRendite*Laufzeit)*NORMSDIST(I46)</f>
        <v>1.1992834540230568</v>
      </c>
      <c r="H46" s="11">
        <f>(LN(B46/Basispreis)+(StetigeRendite+Vola^2/2)*Laufzeit)/(Vola*SQRT(Laufzeit))</f>
        <v>-1.3529368517297162</v>
      </c>
      <c r="I46" s="11">
        <f>H46-Vola*SQRT(Laufzeit)</f>
        <v>-1.5020341354071864</v>
      </c>
    </row>
    <row r="47" spans="1:9" ht="12.75">
      <c r="A47">
        <v>80</v>
      </c>
      <c r="B47" s="1">
        <f t="shared" si="0"/>
        <v>224</v>
      </c>
      <c r="C47" s="1">
        <f t="shared" si="1"/>
        <v>-0.6666666666666666</v>
      </c>
      <c r="D47" s="6">
        <f t="shared" si="3"/>
        <v>0.3194480055223522</v>
      </c>
      <c r="E47" s="1">
        <f t="shared" si="2"/>
        <v>0</v>
      </c>
      <c r="F47" s="1">
        <f>B47*NORMSDIST(H47)-Basispreis*EXP(-StetigeRendite*Laufzeit)*NORMSDIST(I47)</f>
        <v>3.0221818780185146</v>
      </c>
      <c r="H47" s="11">
        <f>(LN(B47/Basispreis)+(StetigeRendite+Vola^2/2)*Laufzeit)/(Vola*SQRT(Laufzeit))</f>
        <v>-0.9200750346279233</v>
      </c>
      <c r="I47" s="11">
        <f>H47-Vola*SQRT(Laufzeit)</f>
        <v>-1.0691723183053934</v>
      </c>
    </row>
    <row r="48" spans="1:9" ht="12.75">
      <c r="A48">
        <v>85</v>
      </c>
      <c r="B48" s="1">
        <f t="shared" si="0"/>
        <v>238</v>
      </c>
      <c r="C48" s="1">
        <f t="shared" si="1"/>
        <v>-0.5</v>
      </c>
      <c r="D48" s="6">
        <f t="shared" si="3"/>
        <v>0.35206532676429947</v>
      </c>
      <c r="E48" s="1">
        <f t="shared" si="2"/>
        <v>0</v>
      </c>
      <c r="F48" s="1">
        <f>B48*NORMSDIST(H48)-Basispreis*EXP(-StetigeRendite*Laufzeit)*NORMSDIST(I48)</f>
        <v>6.366904995662068</v>
      </c>
      <c r="H48" s="11">
        <f>(LN(B48/Basispreis)+(StetigeRendite+Vola^2/2)*Laufzeit)/(Vola*SQRT(Laufzeit))</f>
        <v>-0.5134638588832396</v>
      </c>
      <c r="I48" s="11">
        <f>H48-Vola*SQRT(Laufzeit)</f>
        <v>-0.6625611425607097</v>
      </c>
    </row>
    <row r="49" spans="1:9" ht="12.75">
      <c r="A49">
        <v>90</v>
      </c>
      <c r="B49" s="1">
        <f t="shared" si="0"/>
        <v>252</v>
      </c>
      <c r="C49" s="1">
        <f t="shared" si="1"/>
        <v>-0.3333333333333333</v>
      </c>
      <c r="D49" s="6">
        <f t="shared" si="3"/>
        <v>0.3773832276929931</v>
      </c>
      <c r="E49" s="1">
        <f t="shared" si="2"/>
        <v>0</v>
      </c>
      <c r="F49" s="1">
        <f>B49*NORMSDIST(H49)-Basispreis*EXP(-StetigeRendite*Laufzeit)*NORMSDIST(I49)</f>
        <v>11.620236488874042</v>
      </c>
      <c r="H49" s="11">
        <f>(LN(B49/Basispreis)+(StetigeRendite+Vola^2/2)*Laufzeit)/(Vola*SQRT(Laufzeit))</f>
        <v>-0.13010064507986324</v>
      </c>
      <c r="I49" s="11">
        <f>H49-Vola*SQRT(Laufzeit)</f>
        <v>-0.2791979287573334</v>
      </c>
    </row>
    <row r="50" spans="1:9" ht="12.75">
      <c r="A50">
        <v>95</v>
      </c>
      <c r="B50" s="1">
        <f t="shared" si="0"/>
        <v>266</v>
      </c>
      <c r="C50" s="1">
        <f t="shared" si="1"/>
        <v>-0.16666666666666666</v>
      </c>
      <c r="D50" s="6">
        <f t="shared" si="3"/>
        <v>0.39343971610193984</v>
      </c>
      <c r="E50" s="1">
        <f t="shared" si="2"/>
        <v>6</v>
      </c>
      <c r="F50" s="1">
        <f>B50*NORMSDIST(H50)-Basispreis*EXP(-StetigeRendite*Laufzeit)*NORMSDIST(I50)</f>
        <v>18.913676734489542</v>
      </c>
      <c r="H50" s="11">
        <f>(LN(B50/Basispreis)+(StetigeRendite+Vola^2/2)*Laufzeit)/(Vola*SQRT(Laufzeit))</f>
        <v>0.23252984648049846</v>
      </c>
      <c r="I50" s="11">
        <f>H50-Vola*SQRT(Laufzeit)</f>
        <v>0.08343256280302833</v>
      </c>
    </row>
    <row r="51" spans="1:9" ht="12.75">
      <c r="A51">
        <v>100</v>
      </c>
      <c r="B51" s="1">
        <f t="shared" si="0"/>
        <v>280</v>
      </c>
      <c r="C51" s="1">
        <f t="shared" si="1"/>
        <v>0</v>
      </c>
      <c r="D51" s="6">
        <f t="shared" si="3"/>
        <v>0.39894228040143265</v>
      </c>
      <c r="E51" s="1">
        <f t="shared" si="2"/>
        <v>20</v>
      </c>
      <c r="F51" s="1">
        <f>B51*NORMSDIST(H51)-Basispreis*EXP(-StetigeRendite*Laufzeit)*NORMSDIST(I51)</f>
        <v>28.110354377799496</v>
      </c>
      <c r="H51" s="11">
        <f>(LN(B51/Basispreis)+(StetigeRendite+Vola^2/2)*Laufzeit)/(Vola*SQRT(Laufzeit))</f>
        <v>0.576555526374903</v>
      </c>
      <c r="I51" s="11">
        <f>H51-Vola*SQRT(Laufzeit)</f>
        <v>0.42745824269743293</v>
      </c>
    </row>
    <row r="52" spans="1:9" ht="12.75">
      <c r="A52">
        <v>105</v>
      </c>
      <c r="B52" s="1">
        <f t="shared" si="0"/>
        <v>294</v>
      </c>
      <c r="C52" s="1">
        <f t="shared" si="1"/>
        <v>0.16666666666666666</v>
      </c>
      <c r="D52" s="6">
        <f t="shared" si="3"/>
        <v>0.39343971610193984</v>
      </c>
      <c r="E52" s="1">
        <f t="shared" si="2"/>
        <v>34</v>
      </c>
      <c r="F52" s="1">
        <f>B52*NORMSDIST(H52)-Basispreis*EXP(-StetigeRendite*Laufzeit)*NORMSDIST(I52)</f>
        <v>38.88762650219405</v>
      </c>
      <c r="H52" s="11">
        <f>(LN(B52/Basispreis)+(StetigeRendite+Vola^2/2)*Laufzeit)/(Vola*SQRT(Laufzeit))</f>
        <v>0.9037926360393271</v>
      </c>
      <c r="I52" s="11">
        <f>H52-Vola*SQRT(Laufzeit)</f>
        <v>0.754695352361857</v>
      </c>
    </row>
    <row r="53" spans="1:9" ht="12.75">
      <c r="A53">
        <v>110</v>
      </c>
      <c r="B53" s="1">
        <f t="shared" si="0"/>
        <v>308</v>
      </c>
      <c r="C53" s="1">
        <f t="shared" si="1"/>
        <v>0.3333333333333333</v>
      </c>
      <c r="D53" s="6">
        <f t="shared" si="3"/>
        <v>0.3773832276929931</v>
      </c>
      <c r="E53" s="1">
        <f t="shared" si="2"/>
        <v>48</v>
      </c>
      <c r="F53" s="1">
        <f>B53*NORMSDIST(H53)-Basispreis*EXP(-StetigeRendite*Laufzeit)*NORMSDIST(I53)</f>
        <v>50.85316036462831</v>
      </c>
      <c r="H53" s="11">
        <f>(LN(B53/Basispreis)+(StetigeRendite+Vola^2/2)*Laufzeit)/(Vola*SQRT(Laufzeit))</f>
        <v>1.2158037906860193</v>
      </c>
      <c r="I53" s="11">
        <f>H53-Vola*SQRT(Laufzeit)</f>
        <v>1.066706507008549</v>
      </c>
    </row>
    <row r="54" spans="1:9" ht="12.75">
      <c r="A54">
        <v>115</v>
      </c>
      <c r="B54" s="1">
        <f t="shared" si="0"/>
        <v>322</v>
      </c>
      <c r="C54" s="1">
        <f t="shared" si="1"/>
        <v>0.5</v>
      </c>
      <c r="D54" s="6">
        <f t="shared" si="3"/>
        <v>0.35206532676429947</v>
      </c>
      <c r="E54" s="1">
        <f t="shared" si="2"/>
        <v>62</v>
      </c>
      <c r="F54" s="1">
        <f>B54*NORMSDIST(H54)-Basispreis*EXP(-StetigeRendite*Laufzeit)*NORMSDIST(I54)</f>
        <v>63.63845440822391</v>
      </c>
      <c r="H54" s="11">
        <f>(LN(B54/Basispreis)+(StetigeRendite+Vola^2/2)*Laufzeit)/(Vola*SQRT(Laufzeit))</f>
        <v>1.513943109353908</v>
      </c>
      <c r="I54" s="11">
        <f>H54-Vola*SQRT(Laufzeit)</f>
        <v>1.3648458256764378</v>
      </c>
    </row>
    <row r="55" spans="1:9" ht="12.75">
      <c r="A55">
        <v>120</v>
      </c>
      <c r="B55" s="1">
        <f t="shared" si="0"/>
        <v>336</v>
      </c>
      <c r="C55" s="1">
        <f t="shared" si="1"/>
        <v>0.6666666666666666</v>
      </c>
      <c r="D55" s="6">
        <f t="shared" si="3"/>
        <v>0.3194480055223522</v>
      </c>
      <c r="E55" s="1">
        <f t="shared" si="2"/>
        <v>76</v>
      </c>
      <c r="F55" s="1">
        <f>B55*NORMSDIST(H55)-Basispreis*EXP(-StetigeRendite*Laufzeit)*NORMSDIST(I55)</f>
        <v>76.94882915144319</v>
      </c>
      <c r="H55" s="11">
        <f>(LN(B55/Basispreis)+(StetigeRendite+Vola^2/2)*Laufzeit)/(Vola*SQRT(Laufzeit))</f>
        <v>1.7993917330247569</v>
      </c>
      <c r="I55" s="11">
        <f>H55-Vola*SQRT(Laufzeit)</f>
        <v>1.6502944493472866</v>
      </c>
    </row>
    <row r="56" spans="1:9" ht="12.75">
      <c r="A56">
        <v>125</v>
      </c>
      <c r="B56" s="1">
        <f t="shared" si="0"/>
        <v>350</v>
      </c>
      <c r="C56" s="1">
        <f t="shared" si="1"/>
        <v>0.8333333333333334</v>
      </c>
      <c r="D56" s="6">
        <f t="shared" si="3"/>
        <v>0.2819118754103025</v>
      </c>
      <c r="E56" s="1">
        <f t="shared" si="2"/>
        <v>90</v>
      </c>
      <c r="F56" s="1">
        <f>B56*NORMSDIST(H56)-Basispreis*EXP(-StetigeRendite*Laufzeit)*NORMSDIST(I56)</f>
        <v>90.57461061950022</v>
      </c>
      <c r="H56" s="11">
        <f>(LN(B56/Basispreis)+(StetigeRendite+Vola^2/2)*Laufzeit)/(Vola*SQRT(Laufzeit))</f>
        <v>2.073186087377731</v>
      </c>
      <c r="I56" s="11">
        <f>H56-Vola*SQRT(Laufzeit)</f>
        <v>1.9240888037002608</v>
      </c>
    </row>
    <row r="57" spans="1:9" ht="12.75">
      <c r="A57">
        <v>130</v>
      </c>
      <c r="B57" s="1">
        <f t="shared" si="0"/>
        <v>364</v>
      </c>
      <c r="C57" s="1">
        <f t="shared" si="1"/>
        <v>1</v>
      </c>
      <c r="D57" s="6">
        <f t="shared" si="3"/>
        <v>0.24197072451914334</v>
      </c>
      <c r="E57" s="1">
        <f t="shared" si="2"/>
        <v>104</v>
      </c>
      <c r="F57" s="1">
        <f>B57*NORMSDIST(H57)-Basispreis*EXP(-StetigeRendite*Laufzeit)*NORMSDIST(I57)</f>
        <v>104.37957618548177</v>
      </c>
      <c r="H57" s="11">
        <f>(LN(B57/Basispreis)+(StetigeRendite+Vola^2/2)*Laufzeit)/(Vola*SQRT(Laufzeit))</f>
        <v>2.3362405990757718</v>
      </c>
      <c r="I57" s="11">
        <f>H57-Vola*SQRT(Laufzeit)</f>
        <v>2.1871433153983015</v>
      </c>
    </row>
    <row r="58" spans="1:9" ht="12.75">
      <c r="A58">
        <v>135</v>
      </c>
      <c r="B58" s="1">
        <f t="shared" si="0"/>
        <v>378</v>
      </c>
      <c r="C58" s="1">
        <f t="shared" si="1"/>
        <v>1.1666666666666667</v>
      </c>
      <c r="D58" s="6">
        <f t="shared" si="3"/>
        <v>0.20199868555405884</v>
      </c>
      <c r="E58" s="1">
        <f t="shared" si="2"/>
        <v>118</v>
      </c>
      <c r="F58" s="1">
        <f>B58*NORMSDIST(H58)-Basispreis*EXP(-StetigeRendite*Laufzeit)*NORMSDIST(I58)</f>
        <v>118.28151335159464</v>
      </c>
      <c r="H58" s="11">
        <f>(LN(B58/Basispreis)+(StetigeRendite+Vola^2/2)*Laufzeit)/(Vola*SQRT(Laufzeit))</f>
        <v>2.589366122572817</v>
      </c>
      <c r="I58" s="11">
        <f>H58-Vola*SQRT(Laufzeit)</f>
        <v>2.4402688388953466</v>
      </c>
    </row>
    <row r="59" spans="1:9" ht="12.75">
      <c r="A59">
        <v>140</v>
      </c>
      <c r="B59" s="1">
        <f t="shared" si="0"/>
        <v>392</v>
      </c>
      <c r="C59" s="1">
        <f t="shared" si="1"/>
        <v>1.3333333333333333</v>
      </c>
      <c r="D59" s="6">
        <f t="shared" si="3"/>
        <v>0.1640100746759936</v>
      </c>
      <c r="E59" s="1">
        <f t="shared" si="2"/>
        <v>132</v>
      </c>
      <c r="F59" s="1">
        <f>B59*NORMSDIST(H59)-Basispreis*EXP(-StetigeRendite*Laufzeit)*NORMSDIST(I59)</f>
        <v>132.23375356922293</v>
      </c>
      <c r="H59" s="11">
        <f>(LN(B59/Basispreis)+(StetigeRendite+Vola^2/2)*Laufzeit)/(Vola*SQRT(Laufzeit))</f>
        <v>2.8332850141439465</v>
      </c>
      <c r="I59" s="11">
        <f>H59-Vola*SQRT(Laufzeit)</f>
        <v>2.6841877304664763</v>
      </c>
    </row>
    <row r="60" spans="1:9" ht="12.75">
      <c r="A60">
        <v>145</v>
      </c>
      <c r="B60" s="1">
        <f t="shared" si="0"/>
        <v>406</v>
      </c>
      <c r="C60" s="1">
        <f t="shared" si="1"/>
        <v>1.5</v>
      </c>
      <c r="D60" s="6">
        <f t="shared" si="3"/>
        <v>0.12951759566589172</v>
      </c>
      <c r="E60" s="1">
        <f t="shared" si="2"/>
        <v>146</v>
      </c>
      <c r="F60" s="1">
        <f>B60*NORMSDIST(H60)-Basispreis*EXP(-StetigeRendite*Laufzeit)*NORMSDIST(I60)</f>
        <v>146.21113984598708</v>
      </c>
      <c r="H60" s="11">
        <f>(LN(B60/Basispreis)+(StetigeRendite+Vola^2/2)*Laufzeit)/(Vola*SQRT(Laufzeit))</f>
        <v>3.0686435595563517</v>
      </c>
      <c r="I60" s="11">
        <f>H60-Vola*SQRT(Laufzeit)</f>
        <v>2.9195462758788815</v>
      </c>
    </row>
    <row r="61" spans="1:9" ht="12.75">
      <c r="A61">
        <v>150</v>
      </c>
      <c r="B61" s="1">
        <f t="shared" si="0"/>
        <v>420</v>
      </c>
      <c r="C61" s="1">
        <f t="shared" si="1"/>
        <v>1.6666666666666667</v>
      </c>
      <c r="D61" s="6">
        <f t="shared" si="3"/>
        <v>0.09947713879274866</v>
      </c>
      <c r="E61" s="1">
        <f t="shared" si="2"/>
        <v>160</v>
      </c>
      <c r="F61" s="1">
        <f>B61*NORMSDIST(H61)-Basispreis*EXP(-StetigeRendite*Laufzeit)*NORMSDIST(I61)</f>
        <v>160.20069599888865</v>
      </c>
      <c r="H61" s="11">
        <f>(LN(B61/Basispreis)+(StetigeRendite+Vola^2/2)*Laufzeit)/(Vola*SQRT(Laufzeit))</f>
        <v>3.2960222940275834</v>
      </c>
      <c r="I61" s="11">
        <f>H61-Vola*SQRT(Laufzeit)</f>
        <v>3.146925010350113</v>
      </c>
    </row>
    <row r="62" spans="1:9" ht="12.75">
      <c r="A62">
        <v>155</v>
      </c>
      <c r="B62" s="1">
        <f t="shared" si="0"/>
        <v>434</v>
      </c>
      <c r="C62" s="1">
        <f t="shared" si="1"/>
        <v>1.8333333333333333</v>
      </c>
      <c r="D62" s="6">
        <f t="shared" si="3"/>
        <v>0.07431116355899309</v>
      </c>
      <c r="E62" s="1">
        <f t="shared" si="2"/>
        <v>174</v>
      </c>
      <c r="F62" s="1">
        <f>B62*NORMSDIST(H62)-Basispreis*EXP(-StetigeRendite*Laufzeit)*NORMSDIST(I62)</f>
        <v>174.19597746628494</v>
      </c>
      <c r="H62" s="11">
        <f>(LN(B62/Basispreis)+(StetigeRendite+Vola^2/2)*Laufzeit)/(Vola*SQRT(Laufzeit))</f>
        <v>3.5159446293930112</v>
      </c>
      <c r="I62" s="11">
        <f>H62-Vola*SQRT(Laufzeit)</f>
        <v>3.366847345715541</v>
      </c>
    </row>
    <row r="63" spans="1:9" ht="12.75">
      <c r="A63">
        <v>160</v>
      </c>
      <c r="B63" s="1">
        <f t="shared" si="0"/>
        <v>448</v>
      </c>
      <c r="C63" s="1">
        <f t="shared" si="1"/>
        <v>2</v>
      </c>
      <c r="D63" s="6">
        <f t="shared" si="3"/>
        <v>0.05399096651318805</v>
      </c>
      <c r="E63" s="1">
        <f t="shared" si="2"/>
        <v>188</v>
      </c>
      <c r="F63" s="1">
        <f>B63*NORMSDIST(H63)-Basispreis*EXP(-StetigeRendite*Laufzeit)*NORMSDIST(I63)</f>
        <v>188.19388645378052</v>
      </c>
      <c r="H63" s="11">
        <f>(LN(B63/Basispreis)+(StetigeRendite+Vola^2/2)*Laufzeit)/(Vola*SQRT(Laufzeit))</f>
        <v>3.728884111129376</v>
      </c>
      <c r="I63" s="11">
        <f>H63-Vola*SQRT(Laufzeit)</f>
        <v>3.5797868274519056</v>
      </c>
    </row>
    <row r="64" spans="1:9" ht="12.75">
      <c r="A64">
        <v>165</v>
      </c>
      <c r="B64" s="1">
        <f t="shared" si="0"/>
        <v>462</v>
      </c>
      <c r="C64" s="1">
        <f t="shared" si="1"/>
        <v>2.1666666666666665</v>
      </c>
      <c r="D64" s="6">
        <f t="shared" si="3"/>
        <v>0.038152623506417974</v>
      </c>
      <c r="E64" s="1">
        <f t="shared" si="2"/>
        <v>202</v>
      </c>
      <c r="F64" s="1">
        <f>B64*NORMSDIST(H64)-Basispreis*EXP(-StetigeRendite*Laufzeit)*NORMSDIST(I64)</f>
        <v>202.19297542144318</v>
      </c>
      <c r="H64" s="11">
        <f>(LN(B64/Basispreis)+(StetigeRendite+Vola^2/2)*Laufzeit)/(Vola*SQRT(Laufzeit))</f>
        <v>3.9352705583386984</v>
      </c>
      <c r="I64" s="11">
        <f>H64-Vola*SQRT(Laufzeit)</f>
        <v>3.786173274661228</v>
      </c>
    </row>
    <row r="65" spans="1:9" ht="12.75">
      <c r="A65">
        <v>170</v>
      </c>
      <c r="B65" s="1">
        <f t="shared" si="0"/>
        <v>476</v>
      </c>
      <c r="C65" s="1">
        <f t="shared" si="1"/>
        <v>2.3333333333333335</v>
      </c>
      <c r="D65" s="6">
        <f t="shared" si="3"/>
        <v>0.02622188909370948</v>
      </c>
      <c r="E65" s="1">
        <f t="shared" si="2"/>
        <v>216</v>
      </c>
      <c r="F65" s="1">
        <f>B65*NORMSDIST(H65)-Basispreis*EXP(-StetigeRendite*Laufzeit)*NORMSDIST(I65)</f>
        <v>216.19258435158855</v>
      </c>
      <c r="H65" s="11">
        <f>(LN(B65/Basispreis)+(StetigeRendite+Vola^2/2)*Laufzeit)/(Vola*SQRT(Laufzeit))</f>
        <v>4.13549528687406</v>
      </c>
      <c r="I65" s="11">
        <f>H65-Vola*SQRT(Laufzeit)</f>
        <v>3.98639800319659</v>
      </c>
    </row>
    <row r="66" spans="1:9" ht="12.75">
      <c r="A66">
        <v>175</v>
      </c>
      <c r="B66" s="1">
        <f t="shared" si="0"/>
        <v>490</v>
      </c>
      <c r="C66" s="1">
        <f t="shared" si="1"/>
        <v>2.5</v>
      </c>
      <c r="D66" s="6">
        <f t="shared" si="3"/>
        <v>0.017528300493568537</v>
      </c>
      <c r="E66" s="1">
        <f t="shared" si="2"/>
        <v>230</v>
      </c>
      <c r="F66" s="1">
        <f>B66*NORMSDIST(H66)-Basispreis*EXP(-StetigeRendite*Laufzeit)*NORMSDIST(I66)</f>
        <v>230.19241864592345</v>
      </c>
      <c r="H66" s="11">
        <f>(LN(B66/Basispreis)+(StetigeRendite+Vola^2/2)*Laufzeit)/(Vola*SQRT(Laufzeit))</f>
        <v>4.3299155751467735</v>
      </c>
      <c r="I66" s="11">
        <f>H66-Vola*SQRT(Laufzeit)</f>
        <v>4.180818291469303</v>
      </c>
    </row>
    <row r="67" spans="1:9" ht="12.75">
      <c r="A67">
        <v>180</v>
      </c>
      <c r="B67" s="1">
        <f t="shared" si="0"/>
        <v>504</v>
      </c>
      <c r="C67" s="1">
        <f t="shared" si="1"/>
        <v>2.6666666666666665</v>
      </c>
      <c r="D67" s="6">
        <f t="shared" si="3"/>
        <v>0.01139598602379744</v>
      </c>
      <c r="E67" s="1">
        <f t="shared" si="2"/>
        <v>244</v>
      </c>
      <c r="F67" s="1">
        <f>B67*NORMSDIST(H67)-Basispreis*EXP(-StetigeRendite*Laufzeit)*NORMSDIST(I67)</f>
        <v>244.19234922096086</v>
      </c>
      <c r="H67" s="11">
        <f>(LN(B67/Basispreis)+(StetigeRendite+Vola^2/2)*Laufzeit)/(Vola*SQRT(Laufzeit))</f>
        <v>4.518858500677435</v>
      </c>
      <c r="I67" s="11">
        <f>H67-Vola*SQRT(Laufzeit)</f>
        <v>4.369761216999965</v>
      </c>
    </row>
    <row r="68" spans="1:9" ht="12.75">
      <c r="A68">
        <v>185</v>
      </c>
      <c r="B68" s="1">
        <f t="shared" si="0"/>
        <v>518</v>
      </c>
      <c r="C68" s="1">
        <f t="shared" si="1"/>
        <v>2.8333333333333335</v>
      </c>
      <c r="D68" s="6">
        <f t="shared" si="3"/>
        <v>0.007206099764609222</v>
      </c>
      <c r="E68" s="1">
        <f t="shared" si="2"/>
        <v>258</v>
      </c>
      <c r="F68" s="1">
        <f>B68*NORMSDIST(H68)-Basispreis*EXP(-StetigeRendite*Laufzeit)*NORMSDIST(I68)</f>
        <v>258.19232041746096</v>
      </c>
      <c r="H68" s="11">
        <f>(LN(B68/Basispreis)+(StetigeRendite+Vola^2/2)*Laufzeit)/(Vola*SQRT(Laufzeit))</f>
        <v>4.70262425087973</v>
      </c>
      <c r="I68" s="11">
        <f>H68-Vola*SQRT(Laufzeit)</f>
        <v>4.553526967202259</v>
      </c>
    </row>
    <row r="69" spans="1:9" ht="12.75">
      <c r="A69">
        <v>190</v>
      </c>
      <c r="B69" s="1">
        <f t="shared" si="0"/>
        <v>532</v>
      </c>
      <c r="C69" s="1">
        <f t="shared" si="1"/>
        <v>3</v>
      </c>
      <c r="D69" s="6">
        <f t="shared" si="3"/>
        <v>0.004431848411938007</v>
      </c>
      <c r="E69" s="1">
        <f t="shared" si="2"/>
        <v>272</v>
      </c>
      <c r="F69" s="1">
        <f>B69*NORMSDIST(H69)-Basispreis*EXP(-StetigeRendite*Laufzeit)*NORMSDIST(I69)</f>
        <v>272.1923085675827</v>
      </c>
      <c r="H69" s="11">
        <f>(LN(B69/Basispreis)+(StetigeRendite+Vola^2/2)*Laufzeit)/(Vola*SQRT(Laufzeit))</f>
        <v>4.881488992237798</v>
      </c>
      <c r="I69" s="11">
        <f>H69-Vola*SQRT(Laufzeit)</f>
        <v>4.7323917085603275</v>
      </c>
    </row>
    <row r="70" spans="1:9" ht="12.75">
      <c r="A70">
        <v>195</v>
      </c>
      <c r="B70" s="1">
        <f t="shared" si="0"/>
        <v>546</v>
      </c>
      <c r="C70" s="1">
        <f t="shared" si="1"/>
        <v>3.1666666666666665</v>
      </c>
      <c r="D70" s="6">
        <f t="shared" si="3"/>
        <v>0.002650975954430105</v>
      </c>
      <c r="E70" s="1">
        <f t="shared" si="2"/>
        <v>286</v>
      </c>
      <c r="F70" s="1">
        <f>B70*NORMSDIST(H70)-Basispreis*EXP(-StetigeRendite*Laufzeit)*NORMSDIST(I70)</f>
        <v>286.1923037275479</v>
      </c>
      <c r="H70" s="11">
        <f>(LN(B70/Basispreis)+(StetigeRendite+Vola^2/2)*Laufzeit)/(Vola*SQRT(Laufzeit))</f>
        <v>5.055707366728452</v>
      </c>
      <c r="I70" s="11">
        <f>H70-Vola*SQRT(Laufzeit)</f>
        <v>4.906610083050982</v>
      </c>
    </row>
    <row r="71" spans="1:9" ht="12.75">
      <c r="A71">
        <v>200</v>
      </c>
      <c r="B71" s="1">
        <f t="shared" si="0"/>
        <v>560</v>
      </c>
      <c r="C71" s="1">
        <f t="shared" si="1"/>
        <v>3.3333333333333335</v>
      </c>
      <c r="D71" s="6">
        <f t="shared" si="3"/>
        <v>0.001542278996291105</v>
      </c>
      <c r="E71" s="1">
        <f t="shared" si="2"/>
        <v>300</v>
      </c>
      <c r="F71" s="1">
        <f>B71*NORMSDIST(H71)-Basispreis*EXP(-StetigeRendite*Laufzeit)*NORMSDIST(I71)</f>
        <v>300.19230176273186</v>
      </c>
      <c r="H71" s="11">
        <f>(LN(B71/Basispreis)+(StetigeRendite+Vola^2/2)*Laufzeit)/(Vola*SQRT(Laufzeit))</f>
        <v>5.225514672132203</v>
      </c>
      <c r="I71" s="11">
        <f>H71-Vola*SQRT(Laufzeit)</f>
        <v>5.076417388454733</v>
      </c>
    </row>
  </sheetData>
  <printOptions/>
  <pageMargins left="0.75" right="0.75" top="1" bottom="1" header="0.4921259845" footer="0.4921259845"/>
  <pageSetup horizontalDpi="600" verticalDpi="600" orientation="portrait" paperSize="9" r:id="rId4"/>
  <rowBreaks count="2" manualBreakCount="2">
    <brk id="27" max="255" man="1"/>
    <brk id="7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Bodoconsult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Leisner</dc:creator>
  <cp:keywords/>
  <dc:description/>
  <cp:lastModifiedBy>Robert Leisner</cp:lastModifiedBy>
  <cp:lastPrinted>2006-03-11T21:19:12Z</cp:lastPrinted>
  <dcterms:created xsi:type="dcterms:W3CDTF">2006-02-27T13:41:07Z</dcterms:created>
  <dcterms:modified xsi:type="dcterms:W3CDTF">2006-03-24T15:16:46Z</dcterms:modified>
  <cp:category/>
  <cp:version/>
  <cp:contentType/>
  <cp:contentStatus/>
</cp:coreProperties>
</file>